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perkins\AppData\Local\Microsoft\Windows\INetCache\Content.Outlook\OLZ5U1WE\"/>
    </mc:Choice>
  </mc:AlternateContent>
  <xr:revisionPtr revIDLastSave="0" documentId="13_ncr:1_{664EA97F-F69C-4555-859E-D06E7FFF9CE0}" xr6:coauthVersionLast="36" xr6:coauthVersionMax="36" xr10:uidLastSave="{00000000-0000-0000-0000-000000000000}"/>
  <bookViews>
    <workbookView xWindow="0" yWindow="0" windowWidth="24525" windowHeight="11025" activeTab="4" xr2:uid="{00000000-000D-0000-FFFF-FFFF00000000}"/>
  </bookViews>
  <sheets>
    <sheet name="retirement worksheet" sheetId="1" r:id="rId1"/>
    <sheet name="Example 1 - under 50" sheetId="3" r:id="rId2"/>
    <sheet name="Example 2 - under 50 change" sheetId="4" r:id="rId3"/>
    <sheet name="Example 3 - over 50" sheetId="5" r:id="rId4"/>
    <sheet name="Example 4 - over 50 change" sheetId="6" r:id="rId5"/>
    <sheet name="General Limits" sheetId="2" r:id="rId6"/>
  </sheets>
  <calcPr calcId="191029"/>
</workbook>
</file>

<file path=xl/calcChain.xml><?xml version="1.0" encoding="utf-8"?>
<calcChain xmlns="http://schemas.openxmlformats.org/spreadsheetml/2006/main">
  <c r="I26" i="6" l="1"/>
  <c r="H26" i="6"/>
  <c r="C26" i="6"/>
  <c r="B26" i="6"/>
  <c r="H21" i="6"/>
  <c r="J25" i="6" s="1"/>
  <c r="K25" i="6" s="1"/>
  <c r="B21" i="6"/>
  <c r="D24" i="6" s="1"/>
  <c r="B16" i="6"/>
  <c r="I26" i="5"/>
  <c r="H26" i="5"/>
  <c r="C26" i="5"/>
  <c r="B26" i="5"/>
  <c r="H21" i="5"/>
  <c r="J24" i="5" s="1"/>
  <c r="B21" i="5"/>
  <c r="D24" i="5" s="1"/>
  <c r="B16" i="5"/>
  <c r="C9" i="5"/>
  <c r="H26" i="4"/>
  <c r="C26" i="4"/>
  <c r="B26" i="4"/>
  <c r="J25" i="4"/>
  <c r="K25" i="4" s="1"/>
  <c r="B21" i="4"/>
  <c r="D24" i="4" s="1"/>
  <c r="B16" i="4"/>
  <c r="I26" i="3"/>
  <c r="H26" i="3"/>
  <c r="C26" i="3"/>
  <c r="B26" i="3"/>
  <c r="J24" i="3"/>
  <c r="B21" i="3"/>
  <c r="D24" i="3" s="1"/>
  <c r="B16" i="3"/>
  <c r="D25" i="6" l="1"/>
  <c r="E25" i="6" s="1"/>
  <c r="J24" i="6"/>
  <c r="K24" i="6" s="1"/>
  <c r="K26" i="6" s="1"/>
  <c r="E24" i="6"/>
  <c r="D25" i="4"/>
  <c r="E25" i="4" s="1"/>
  <c r="J25" i="5"/>
  <c r="K25" i="5" s="1"/>
  <c r="D25" i="5"/>
  <c r="E25" i="5" s="1"/>
  <c r="E24" i="5"/>
  <c r="K24" i="5"/>
  <c r="E24" i="4"/>
  <c r="J24" i="4"/>
  <c r="J25" i="3"/>
  <c r="K25" i="3" s="1"/>
  <c r="E24" i="3"/>
  <c r="K24" i="3"/>
  <c r="H21" i="1"/>
  <c r="E26" i="6" l="1"/>
  <c r="D26" i="6"/>
  <c r="D26" i="3"/>
  <c r="J26" i="6"/>
  <c r="E26" i="5"/>
  <c r="D26" i="5"/>
  <c r="D26" i="4"/>
  <c r="E26" i="4"/>
  <c r="J26" i="5"/>
  <c r="K26" i="5"/>
  <c r="J26" i="4"/>
  <c r="K24" i="4"/>
  <c r="K26" i="4" s="1"/>
  <c r="K26" i="3"/>
  <c r="E26" i="3"/>
  <c r="J26" i="3"/>
  <c r="I26" i="1"/>
  <c r="C26" i="1"/>
  <c r="B26" i="1"/>
  <c r="C9" i="1" l="1"/>
  <c r="B21" i="1"/>
  <c r="D24" i="1" s="1"/>
  <c r="E24" i="1" s="1"/>
  <c r="H26" i="1"/>
  <c r="B16" i="1"/>
  <c r="D25" i="1" l="1"/>
  <c r="E25" i="1" s="1"/>
  <c r="J24" i="1"/>
  <c r="J25" i="1"/>
  <c r="K25" i="1" s="1"/>
  <c r="E26" i="1" l="1"/>
  <c r="D26" i="1"/>
  <c r="K24" i="1"/>
  <c r="K26" i="1" s="1"/>
  <c r="J26" i="1"/>
</calcChain>
</file>

<file path=xl/sharedStrings.xml><?xml version="1.0" encoding="utf-8"?>
<sst xmlns="http://schemas.openxmlformats.org/spreadsheetml/2006/main" count="336" uniqueCount="42">
  <si>
    <t>Key data into the yellow boxes.</t>
  </si>
  <si>
    <t>TODAY'S DATE</t>
  </si>
  <si>
    <t xml:space="preserve"> </t>
  </si>
  <si>
    <t>Use this formula if under age 50 as of Dec 31</t>
  </si>
  <si>
    <t>Use this formula if age 50 or over anytime by Dec 31</t>
  </si>
  <si>
    <t>Limit</t>
  </si>
  <si>
    <t>YTD Contrib.</t>
  </si>
  <si>
    <t>457b PreTax Limit</t>
  </si>
  <si>
    <t>Age</t>
  </si>
  <si>
    <t>Salary per payperiod</t>
  </si>
  <si>
    <t># pay period remaining</t>
  </si>
  <si>
    <t>Estimated wages to end of year</t>
  </si>
  <si>
    <t># pay periods remaining</t>
  </si>
  <si>
    <t xml:space="preserve">IMPORTANT!  </t>
  </si>
  <si>
    <t>Employee ID #</t>
  </si>
  <si>
    <t xml:space="preserve">Employee Name </t>
  </si>
  <si>
    <t>Percent</t>
  </si>
  <si>
    <t>$ per check</t>
  </si>
  <si>
    <t>Year of Birth:</t>
  </si>
  <si>
    <t>Current Year:</t>
  </si>
  <si>
    <t>Who's doing this calculation?</t>
  </si>
  <si>
    <t>Total</t>
  </si>
  <si>
    <t>% employee contribution generally cannot exceed 80% of salary, because you must take in consideration mandatory retirement contributions, FICA taxes and other benefit deductions.</t>
  </si>
  <si>
    <t>Note - you can contribute to one or both plans, but your total per payperiod cannot exceed your total pay less deductions</t>
  </si>
  <si>
    <t>Note that mandatory contributions do not count towards your limit and should not be entered</t>
  </si>
  <si>
    <t>in the YTD Contribution field</t>
  </si>
  <si>
    <t>Supplemental 403b PreTax Limit</t>
  </si>
  <si>
    <t>Happy Employee</t>
  </si>
  <si>
    <t xml:space="preserve">In this example, it is the beginning of the year and there are no contributions year to date.  </t>
  </si>
  <si>
    <t>You should also enter in YTD contributions for a new employee who has made voluntary contributions at their prior employer to a 403(b) or 457(b).</t>
  </si>
  <si>
    <t>Note that mandatory contributions do not count towards your limit and should not be entered in the YTD Contribution field.</t>
  </si>
  <si>
    <t xml:space="preserve">In this example, it is the beginning of the year and there are no contributions year to date. </t>
  </si>
  <si>
    <t xml:space="preserve">In this example, the employees has contributed $500 in voluntary contributions, and will receive 17 more paychecks.  </t>
  </si>
  <si>
    <t>Sample Employee</t>
  </si>
  <si>
    <t xml:space="preserve">In this example, the employees has contributed $900 in voluntary contributions, and will receive 17 more paychecks.  </t>
  </si>
  <si>
    <t>Updated LP 12/09/2021</t>
  </si>
  <si>
    <t>Human Resources</t>
  </si>
  <si>
    <t>Employee Name</t>
  </si>
  <si>
    <t>Maximum Pretax Contribution to Retirement Plan for 2023</t>
  </si>
  <si>
    <t>Maximum Pre-tax Contribution to Retirement Plan for 2023</t>
  </si>
  <si>
    <t xml:space="preserve">Please note the IRS allows a total of $66,000 into your 403(b) plan from all sources.  If your salary is over $200,000 you may not be able to contribute the maximum shown in calculation below. Please contact your Human Resources Office for additional information. </t>
  </si>
  <si>
    <t xml:space="preserve">Please note the IRS allows a total of $73,500 into your 403(b) plan from all sources.  If your salary is over $200,000 you may not be able to contribute the maximum shown in calculation below. Please contact your Human Resources Office for additional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</si>
</sst>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CC"/>
      <name val="Arial"/>
      <family val="2"/>
    </font>
    <font>
      <b/>
      <i/>
      <sz val="10"/>
      <color rgb="FF0000CC"/>
      <name val="Arial"/>
      <family val="2"/>
    </font>
    <font>
      <i/>
      <sz val="10"/>
      <color rgb="FF0000CC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u/>
      <sz val="10"/>
      <name val="Arial"/>
      <family val="2"/>
    </font>
    <font>
      <sz val="12"/>
      <color indexed="10"/>
      <name val="Arial"/>
      <family val="2"/>
    </font>
    <font>
      <b/>
      <sz val="10"/>
      <name val="Times New Roman"/>
      <family val="1"/>
    </font>
    <font>
      <b/>
      <u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rgb="FF3366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10" fontId="3" fillId="0" borderId="0" xfId="0" applyNumberFormat="1" applyFont="1" applyBorder="1"/>
    <xf numFmtId="0" fontId="6" fillId="0" borderId="0" xfId="0" applyFont="1" applyAlignment="1">
      <alignment horizontal="right"/>
    </xf>
    <xf numFmtId="43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Fill="1"/>
    <xf numFmtId="0" fontId="9" fillId="2" borderId="1" xfId="0" applyFont="1" applyFill="1" applyBorder="1"/>
    <xf numFmtId="0" fontId="6" fillId="0" borderId="0" xfId="0" applyFont="1" applyBorder="1"/>
    <xf numFmtId="0" fontId="10" fillId="0" borderId="0" xfId="0" applyFont="1" applyAlignment="1">
      <alignment horizontal="left"/>
    </xf>
    <xf numFmtId="0" fontId="1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6" fillId="0" borderId="0" xfId="0" applyFont="1"/>
    <xf numFmtId="44" fontId="9" fillId="2" borderId="0" xfId="2" applyFont="1" applyFill="1"/>
    <xf numFmtId="0" fontId="10" fillId="0" borderId="0" xfId="0" applyFont="1"/>
    <xf numFmtId="0" fontId="10" fillId="4" borderId="0" xfId="0" applyFont="1" applyFill="1"/>
    <xf numFmtId="43" fontId="12" fillId="2" borderId="0" xfId="1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 applyAlignment="1">
      <alignment horizontal="right"/>
    </xf>
    <xf numFmtId="44" fontId="15" fillId="0" borderId="0" xfId="2" applyFont="1" applyBorder="1"/>
    <xf numFmtId="2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4" fontId="15" fillId="0" borderId="0" xfId="2" applyFont="1"/>
    <xf numFmtId="44" fontId="16" fillId="0" borderId="5" xfId="2" applyFont="1" applyBorder="1" applyAlignment="1">
      <alignment horizontal="center"/>
    </xf>
    <xf numFmtId="43" fontId="10" fillId="0" borderId="0" xfId="1" applyFont="1"/>
    <xf numFmtId="43" fontId="10" fillId="0" borderId="1" xfId="1" applyFont="1" applyBorder="1"/>
    <xf numFmtId="43" fontId="9" fillId="2" borderId="1" xfId="1" applyFont="1" applyFill="1" applyBorder="1"/>
    <xf numFmtId="10" fontId="8" fillId="0" borderId="0" xfId="0" applyNumberFormat="1" applyFont="1" applyBorder="1"/>
    <xf numFmtId="43" fontId="10" fillId="4" borderId="0" xfId="1" applyFont="1" applyFill="1"/>
    <xf numFmtId="43" fontId="8" fillId="4" borderId="0" xfId="3" applyNumberFormat="1" applyFont="1" applyFill="1" applyBorder="1"/>
    <xf numFmtId="10" fontId="8" fillId="4" borderId="0" xfId="3" applyNumberFormat="1" applyFont="1" applyFill="1" applyBorder="1"/>
    <xf numFmtId="10" fontId="8" fillId="4" borderId="0" xfId="0" applyNumberFormat="1" applyFont="1" applyFill="1" applyBorder="1"/>
    <xf numFmtId="0" fontId="0" fillId="4" borderId="0" xfId="0" applyFill="1"/>
    <xf numFmtId="0" fontId="17" fillId="0" borderId="0" xfId="0" applyFont="1"/>
    <xf numFmtId="0" fontId="18" fillId="0" borderId="0" xfId="0" applyFont="1"/>
    <xf numFmtId="10" fontId="19" fillId="0" borderId="0" xfId="0" applyNumberFormat="1" applyFont="1" applyBorder="1"/>
    <xf numFmtId="0" fontId="18" fillId="0" borderId="0" xfId="0" applyFont="1" applyFill="1"/>
    <xf numFmtId="0" fontId="20" fillId="0" borderId="0" xfId="0" applyFont="1"/>
    <xf numFmtId="0" fontId="21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10" fillId="5" borderId="0" xfId="2" applyFont="1" applyFill="1" applyBorder="1"/>
    <xf numFmtId="37" fontId="9" fillId="2" borderId="1" xfId="2" applyNumberFormat="1" applyFont="1" applyFill="1" applyBorder="1"/>
    <xf numFmtId="44" fontId="16" fillId="0" borderId="7" xfId="2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3" fontId="9" fillId="2" borderId="0" xfId="1" applyFont="1" applyFill="1" applyBorder="1"/>
    <xf numFmtId="43" fontId="9" fillId="2" borderId="7" xfId="1" applyFont="1" applyFill="1" applyBorder="1"/>
    <xf numFmtId="43" fontId="10" fillId="2" borderId="10" xfId="1" applyFont="1" applyFill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6" borderId="0" xfId="0" applyFont="1" applyFill="1"/>
    <xf numFmtId="14" fontId="0" fillId="5" borderId="5" xfId="0" applyNumberFormat="1" applyFill="1" applyBorder="1" applyAlignment="1"/>
    <xf numFmtId="4" fontId="8" fillId="0" borderId="7" xfId="0" applyNumberFormat="1" applyFont="1" applyBorder="1"/>
    <xf numFmtId="4" fontId="8" fillId="0" borderId="10" xfId="0" applyNumberFormat="1" applyFont="1" applyBorder="1"/>
    <xf numFmtId="9" fontId="23" fillId="0" borderId="0" xfId="3" applyFont="1"/>
    <xf numFmtId="9" fontId="23" fillId="0" borderId="8" xfId="3" applyFont="1" applyBorder="1"/>
    <xf numFmtId="9" fontId="23" fillId="0" borderId="1" xfId="3" applyFont="1" applyBorder="1"/>
    <xf numFmtId="4" fontId="8" fillId="0" borderId="12" xfId="0" applyNumberFormat="1" applyFont="1" applyBorder="1"/>
    <xf numFmtId="4" fontId="8" fillId="0" borderId="0" xfId="1" applyNumberFormat="1" applyFont="1"/>
    <xf numFmtId="43" fontId="10" fillId="0" borderId="8" xfId="1" applyFont="1" applyBorder="1"/>
    <xf numFmtId="164" fontId="12" fillId="2" borderId="1" xfId="1" applyNumberFormat="1" applyFont="1" applyFill="1" applyBorder="1" applyAlignment="1">
      <alignment horizontal="left"/>
    </xf>
    <xf numFmtId="10" fontId="23" fillId="0" borderId="6" xfId="0" applyNumberFormat="1" applyFont="1" applyBorder="1"/>
    <xf numFmtId="10" fontId="23" fillId="0" borderId="2" xfId="0" applyNumberFormat="1" applyFont="1" applyBorder="1"/>
    <xf numFmtId="10" fontId="23" fillId="0" borderId="0" xfId="3" applyNumberFormat="1" applyFont="1"/>
    <xf numFmtId="44" fontId="0" fillId="0" borderId="0" xfId="0" applyNumberForma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0" fillId="5" borderId="0" xfId="0" applyNumberFormat="1" applyFill="1"/>
    <xf numFmtId="0" fontId="4" fillId="5" borderId="0" xfId="0" applyFont="1" applyFill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/>
    <xf numFmtId="0" fontId="0" fillId="2" borderId="5" xfId="0" applyFill="1" applyBorder="1" applyAlignment="1"/>
    <xf numFmtId="0" fontId="0" fillId="0" borderId="5" xfId="0" applyBorder="1" applyAlignment="1"/>
    <xf numFmtId="0" fontId="6" fillId="0" borderId="0" xfId="0" applyFont="1" applyAlignment="1">
      <alignment horizontal="right"/>
    </xf>
    <xf numFmtId="0" fontId="7" fillId="2" borderId="5" xfId="0" applyFont="1" applyFill="1" applyBorder="1" applyAlignment="1">
      <alignment horizontal="left"/>
    </xf>
    <xf numFmtId="43" fontId="13" fillId="0" borderId="0" xfId="1" applyFont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/>
    </xf>
    <xf numFmtId="0" fontId="3" fillId="7" borderId="0" xfId="0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48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F6792A-0331-4E63-8776-CF8615DCE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62825" cy="930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zoomScaleNormal="100" workbookViewId="0">
      <selection activeCell="O13" sqref="O13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45" x14ac:dyDescent="0.45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5" customFormat="1" ht="18" x14ac:dyDescent="0.25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s="5" customFormat="1" ht="18" x14ac:dyDescent="0.25"/>
    <row r="9" spans="1:12" ht="18" x14ac:dyDescent="0.25">
      <c r="A9" s="5"/>
      <c r="B9" s="8" t="s">
        <v>1</v>
      </c>
      <c r="C9" s="61">
        <f ca="1">TODAY()</f>
        <v>44903</v>
      </c>
      <c r="D9" s="5"/>
      <c r="E9" s="5" t="s">
        <v>2</v>
      </c>
      <c r="F9" s="5"/>
      <c r="G9" s="47" t="s">
        <v>20</v>
      </c>
      <c r="H9" s="82"/>
      <c r="I9" s="83"/>
      <c r="J9" s="5"/>
      <c r="K9" s="5"/>
    </row>
    <row r="10" spans="1:12" ht="27" customHeight="1" x14ac:dyDescent="0.25"/>
    <row r="11" spans="1:12" ht="27" customHeight="1" x14ac:dyDescent="0.25">
      <c r="A11" s="84" t="s">
        <v>15</v>
      </c>
      <c r="B11" s="84"/>
      <c r="C11" s="85" t="s">
        <v>37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/>
      <c r="D12" s="88"/>
      <c r="E12" s="88"/>
    </row>
    <row r="13" spans="1:12" x14ac:dyDescent="0.25">
      <c r="E13" s="9" t="s">
        <v>2</v>
      </c>
      <c r="J13" s="9" t="s">
        <v>2</v>
      </c>
    </row>
    <row r="14" spans="1:12" x14ac:dyDescent="0.25">
      <c r="A14" s="10" t="s">
        <v>19</v>
      </c>
      <c r="B14" s="11">
        <v>2023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8" t="s">
        <v>18</v>
      </c>
      <c r="B15" s="13">
        <v>1994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29</v>
      </c>
      <c r="C16" t="s">
        <v>2</v>
      </c>
      <c r="E16" t="s">
        <v>2</v>
      </c>
      <c r="F16" s="12"/>
      <c r="G16" t="s">
        <v>2</v>
      </c>
    </row>
    <row r="17" spans="1:15" ht="33.75" customHeight="1" thickBot="1" x14ac:dyDescent="0.3">
      <c r="A17" s="15"/>
      <c r="B17" s="11"/>
      <c r="C17" s="11"/>
      <c r="F17" s="12"/>
    </row>
    <row r="18" spans="1:15" ht="16.5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48" t="s">
        <v>9</v>
      </c>
      <c r="B19" s="20">
        <v>1471</v>
      </c>
      <c r="C19" s="21"/>
      <c r="D19" s="21"/>
      <c r="E19" s="21"/>
      <c r="F19" s="22"/>
      <c r="G19" s="48" t="s">
        <v>9</v>
      </c>
      <c r="H19" s="23"/>
      <c r="I19" s="24"/>
      <c r="J19" s="25"/>
    </row>
    <row r="20" spans="1:15" x14ac:dyDescent="0.25">
      <c r="A20" s="48" t="s">
        <v>10</v>
      </c>
      <c r="B20" s="51">
        <v>26</v>
      </c>
      <c r="C20" s="21"/>
      <c r="D20" s="21"/>
      <c r="E20" s="21"/>
      <c r="F20" s="22"/>
      <c r="G20" s="48" t="s">
        <v>12</v>
      </c>
      <c r="H20" s="70"/>
      <c r="I20" s="24"/>
      <c r="J20" s="25"/>
    </row>
    <row r="21" spans="1:15" x14ac:dyDescent="0.25">
      <c r="A21" s="48" t="s">
        <v>11</v>
      </c>
      <c r="B21" s="50">
        <f>B19*B20</f>
        <v>38246</v>
      </c>
      <c r="C21" s="86" t="s">
        <v>2</v>
      </c>
      <c r="D21" s="86"/>
      <c r="E21" s="86"/>
      <c r="F21" s="22"/>
      <c r="G21" s="48" t="s">
        <v>11</v>
      </c>
      <c r="H21" s="50">
        <f>(H19*H20)</f>
        <v>0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  <c r="O22" s="74"/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M23" s="77"/>
      <c r="O23" s="9"/>
    </row>
    <row r="24" spans="1:15" ht="15.75" thickBot="1" x14ac:dyDescent="0.3">
      <c r="A24" s="49" t="s">
        <v>26</v>
      </c>
      <c r="B24" s="32">
        <v>22500</v>
      </c>
      <c r="C24" s="55"/>
      <c r="D24" s="65">
        <f>(B24-C24)/B21</f>
        <v>0.58829681535323952</v>
      </c>
      <c r="E24" s="62">
        <f>B19*D24</f>
        <v>865.38461538461536</v>
      </c>
      <c r="F24" s="22"/>
      <c r="G24" s="49" t="s">
        <v>26</v>
      </c>
      <c r="H24" s="69">
        <v>30000</v>
      </c>
      <c r="I24" s="54"/>
      <c r="J24" s="71" t="e">
        <f>(H24-I24)/H21</f>
        <v>#DIV/0!</v>
      </c>
      <c r="K24" s="62" t="e">
        <f>H19*J24</f>
        <v>#DIV/0!</v>
      </c>
      <c r="M24" s="77"/>
      <c r="O24" s="74"/>
    </row>
    <row r="25" spans="1:15" ht="15.75" thickBot="1" x14ac:dyDescent="0.3">
      <c r="A25" s="59" t="s">
        <v>7</v>
      </c>
      <c r="B25" s="33">
        <v>22500</v>
      </c>
      <c r="C25" s="56">
        <v>0</v>
      </c>
      <c r="D25" s="66">
        <f>(B25-C25)/B21</f>
        <v>0.58829681535323952</v>
      </c>
      <c r="E25" s="63">
        <f>B19*D25</f>
        <v>865.38461538461536</v>
      </c>
      <c r="F25" s="22"/>
      <c r="G25" s="59" t="s">
        <v>7</v>
      </c>
      <c r="H25" s="33">
        <v>30000</v>
      </c>
      <c r="I25" s="34">
        <v>0</v>
      </c>
      <c r="J25" s="72" t="e">
        <f>(H25-I25)/H21</f>
        <v>#DIV/0!</v>
      </c>
      <c r="K25" s="67" t="e">
        <f>H19*J25</f>
        <v>#DIV/0!</v>
      </c>
    </row>
    <row r="26" spans="1:15" x14ac:dyDescent="0.25">
      <c r="A26" s="59" t="s">
        <v>21</v>
      </c>
      <c r="B26" s="32">
        <f>B24+B25</f>
        <v>45000</v>
      </c>
      <c r="C26" s="32">
        <f>C24+C25</f>
        <v>0</v>
      </c>
      <c r="D26" s="64">
        <f>D24+D25</f>
        <v>1.176593630706479</v>
      </c>
      <c r="E26" s="68">
        <f>E24+E25</f>
        <v>1730.7692307692307</v>
      </c>
      <c r="F26" s="22"/>
      <c r="G26" s="21"/>
      <c r="H26" s="32">
        <f>H24+H25</f>
        <v>60000</v>
      </c>
      <c r="I26" s="32">
        <f>I24+I25</f>
        <v>0</v>
      </c>
      <c r="J26" s="73" t="e">
        <f>J24+J25</f>
        <v>#DIV/0!</v>
      </c>
      <c r="K26" s="68" t="e">
        <f>K24+K25</f>
        <v>#DIV/0!</v>
      </c>
    </row>
    <row r="27" spans="1:15" ht="6.75" customHeight="1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24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 t="s">
        <v>25</v>
      </c>
      <c r="B31" s="46"/>
      <c r="C31" s="46"/>
      <c r="D31" s="46"/>
      <c r="E31" s="46"/>
      <c r="F31" s="46"/>
      <c r="H31" t="s">
        <v>2</v>
      </c>
    </row>
    <row r="32" spans="1:15" x14ac:dyDescent="0.25">
      <c r="A32" s="45" t="s">
        <v>2</v>
      </c>
      <c r="B32" s="46"/>
      <c r="C32" s="46"/>
      <c r="D32" s="46"/>
      <c r="E32" s="46"/>
      <c r="F32" s="46"/>
      <c r="H32" t="s">
        <v>2</v>
      </c>
    </row>
    <row r="33" spans="1:1" x14ac:dyDescent="0.25">
      <c r="A33" t="s">
        <v>35</v>
      </c>
    </row>
  </sheetData>
  <mergeCells count="9">
    <mergeCell ref="A27:K27"/>
    <mergeCell ref="A1:K1"/>
    <mergeCell ref="H9:I9"/>
    <mergeCell ref="A11:B11"/>
    <mergeCell ref="C11:E11"/>
    <mergeCell ref="C21:E2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O13" sqref="O13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v>44852</v>
      </c>
      <c r="E9" s="5" t="s">
        <v>2</v>
      </c>
      <c r="G9" s="75" t="s">
        <v>20</v>
      </c>
      <c r="H9" s="82" t="s">
        <v>36</v>
      </c>
      <c r="I9" s="83"/>
    </row>
    <row r="11" spans="1:12" ht="27" customHeight="1" x14ac:dyDescent="0.25">
      <c r="A11" s="84" t="s">
        <v>15</v>
      </c>
      <c r="B11" s="84"/>
      <c r="C11" s="85" t="s">
        <v>27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2023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1995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28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>
        <v>1471</v>
      </c>
      <c r="C19" s="21"/>
      <c r="D19" s="21"/>
      <c r="E19" s="21"/>
      <c r="F19" s="22"/>
      <c r="G19" s="75" t="s">
        <v>9</v>
      </c>
      <c r="H19" s="23"/>
      <c r="I19" s="24"/>
      <c r="J19" s="25"/>
    </row>
    <row r="20" spans="1:15" x14ac:dyDescent="0.25">
      <c r="A20" s="75" t="s">
        <v>10</v>
      </c>
      <c r="B20" s="51">
        <v>26</v>
      </c>
      <c r="C20" s="21"/>
      <c r="D20" s="21"/>
      <c r="E20" s="21"/>
      <c r="F20" s="22"/>
      <c r="G20" s="75" t="s">
        <v>12</v>
      </c>
      <c r="H20" s="70"/>
      <c r="I20" s="24"/>
      <c r="J20" s="25"/>
    </row>
    <row r="21" spans="1:15" x14ac:dyDescent="0.25">
      <c r="A21" s="75" t="s">
        <v>11</v>
      </c>
      <c r="B21" s="50">
        <f>B19*B20</f>
        <v>38246</v>
      </c>
      <c r="C21" s="86" t="s">
        <v>2</v>
      </c>
      <c r="D21" s="86"/>
      <c r="E21" s="86"/>
      <c r="F21" s="22"/>
      <c r="G21" s="75" t="s">
        <v>11</v>
      </c>
      <c r="H21" s="50"/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22500</v>
      </c>
      <c r="C24" s="55"/>
      <c r="D24" s="65">
        <f>(B24-C24)/B21</f>
        <v>0.58829681535323952</v>
      </c>
      <c r="E24" s="62">
        <f>B19*D24</f>
        <v>865.38461538461536</v>
      </c>
      <c r="F24" s="22"/>
      <c r="G24" s="76" t="s">
        <v>26</v>
      </c>
      <c r="H24" s="69">
        <v>30000</v>
      </c>
      <c r="I24" s="54">
        <v>0</v>
      </c>
      <c r="J24" s="71" t="e">
        <f>(H24-I24)/H21</f>
        <v>#DIV/0!</v>
      </c>
      <c r="K24" s="62" t="e">
        <f>H19*J24</f>
        <v>#DIV/0!</v>
      </c>
      <c r="M24" s="77"/>
      <c r="O24" s="9"/>
    </row>
    <row r="25" spans="1:15" ht="15.75" thickBot="1" x14ac:dyDescent="0.3">
      <c r="A25" s="59" t="s">
        <v>7</v>
      </c>
      <c r="B25" s="33">
        <v>22500</v>
      </c>
      <c r="C25" s="56">
        <v>0</v>
      </c>
      <c r="D25" s="66"/>
      <c r="E25" s="63"/>
      <c r="F25" s="22"/>
      <c r="G25" s="59" t="s">
        <v>7</v>
      </c>
      <c r="H25" s="33">
        <v>30000</v>
      </c>
      <c r="I25" s="34">
        <v>0</v>
      </c>
      <c r="J25" s="72" t="e">
        <f>(H25-I25)/H21</f>
        <v>#DIV/0!</v>
      </c>
      <c r="K25" s="67" t="e">
        <f>H19*J25</f>
        <v>#DIV/0!</v>
      </c>
      <c r="M25" s="77"/>
      <c r="O25" s="74"/>
    </row>
    <row r="26" spans="1:15" x14ac:dyDescent="0.25">
      <c r="A26" s="59" t="s">
        <v>21</v>
      </c>
      <c r="B26" s="32">
        <f>B24+B25</f>
        <v>45000</v>
      </c>
      <c r="C26" s="32">
        <f>C24+C25</f>
        <v>0</v>
      </c>
      <c r="D26" s="64">
        <f>D24+D25</f>
        <v>0.58829681535323952</v>
      </c>
      <c r="E26" s="68">
        <f>E24+E25</f>
        <v>865.38461538461536</v>
      </c>
      <c r="F26" s="22"/>
      <c r="G26" s="21"/>
      <c r="H26" s="32">
        <f>H24+H25</f>
        <v>60000</v>
      </c>
      <c r="I26" s="32">
        <f>I24+I25</f>
        <v>0</v>
      </c>
      <c r="J26" s="73" t="e">
        <f>J24+J25</f>
        <v>#DIV/0!</v>
      </c>
      <c r="K26" s="68" t="e">
        <f>K24+K25</f>
        <v>#DIV/0!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24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 t="s">
        <v>25</v>
      </c>
      <c r="B31" s="46"/>
      <c r="C31" s="46"/>
      <c r="D31" s="46"/>
      <c r="E31" s="46"/>
      <c r="F31" s="46"/>
      <c r="H31" t="s">
        <v>2</v>
      </c>
    </row>
    <row r="32" spans="1:15" x14ac:dyDescent="0.25">
      <c r="A32" s="45" t="s">
        <v>2</v>
      </c>
      <c r="B32" s="46"/>
      <c r="C32" s="46"/>
      <c r="D32" s="46"/>
      <c r="E32" s="46"/>
      <c r="F32" s="46"/>
      <c r="H32" t="s">
        <v>2</v>
      </c>
    </row>
    <row r="33" spans="1:1" x14ac:dyDescent="0.25">
      <c r="A33" t="s">
        <v>28</v>
      </c>
    </row>
  </sheetData>
  <mergeCells count="9">
    <mergeCell ref="C21:E21"/>
    <mergeCell ref="A27:K27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>
      <selection activeCell="O18" sqref="O18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39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/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27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2023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1980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43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>
        <v>4000</v>
      </c>
      <c r="C19" s="21"/>
      <c r="D19" s="21"/>
      <c r="E19" s="21"/>
      <c r="F19" s="22"/>
      <c r="G19" s="75" t="s">
        <v>9</v>
      </c>
      <c r="H19" s="23"/>
      <c r="I19" s="24"/>
      <c r="J19" s="25"/>
    </row>
    <row r="20" spans="1:15" x14ac:dyDescent="0.25">
      <c r="A20" s="75" t="s">
        <v>10</v>
      </c>
      <c r="B20" s="51">
        <v>17</v>
      </c>
      <c r="C20" s="21"/>
      <c r="D20" s="21"/>
      <c r="E20" s="21"/>
      <c r="F20" s="22"/>
      <c r="G20" s="75" t="s">
        <v>12</v>
      </c>
      <c r="H20" s="70"/>
      <c r="I20" s="24"/>
      <c r="J20" s="25"/>
    </row>
    <row r="21" spans="1:15" x14ac:dyDescent="0.25">
      <c r="A21" s="75" t="s">
        <v>11</v>
      </c>
      <c r="B21" s="50">
        <f>B19*B20</f>
        <v>68000</v>
      </c>
      <c r="C21" s="86" t="s">
        <v>2</v>
      </c>
      <c r="D21" s="86"/>
      <c r="E21" s="86"/>
      <c r="F21" s="22"/>
      <c r="G21" s="75" t="s">
        <v>11</v>
      </c>
      <c r="H21" s="50"/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22500</v>
      </c>
      <c r="C24" s="55">
        <v>500</v>
      </c>
      <c r="D24" s="65">
        <f>(B24-C24)/B21</f>
        <v>0.3235294117647059</v>
      </c>
      <c r="E24" s="62">
        <f>B19*D24</f>
        <v>1294.1176470588236</v>
      </c>
      <c r="F24" s="22"/>
      <c r="G24" s="76" t="s">
        <v>26</v>
      </c>
      <c r="H24" s="69">
        <v>30000</v>
      </c>
      <c r="I24" s="54"/>
      <c r="J24" s="71" t="e">
        <f>(H24-I24)/H21</f>
        <v>#DIV/0!</v>
      </c>
      <c r="K24" s="62" t="e">
        <f>H19*J24</f>
        <v>#DIV/0!</v>
      </c>
      <c r="M24" s="77"/>
      <c r="O24" s="9"/>
    </row>
    <row r="25" spans="1:15" ht="15.75" thickBot="1" x14ac:dyDescent="0.3">
      <c r="A25" s="59" t="s">
        <v>7</v>
      </c>
      <c r="B25" s="33">
        <v>22500</v>
      </c>
      <c r="C25" s="56">
        <v>0</v>
      </c>
      <c r="D25" s="66">
        <f>(B25-C25)/B21</f>
        <v>0.33088235294117646</v>
      </c>
      <c r="E25" s="63">
        <f>B19*D25</f>
        <v>1323.5294117647059</v>
      </c>
      <c r="F25" s="22"/>
      <c r="G25" s="59" t="s">
        <v>7</v>
      </c>
      <c r="H25" s="33">
        <v>30000</v>
      </c>
      <c r="I25" s="34"/>
      <c r="J25" s="72" t="e">
        <f>(H25-I25)/H21</f>
        <v>#DIV/0!</v>
      </c>
      <c r="K25" s="67" t="e">
        <f>H19*J25</f>
        <v>#DIV/0!</v>
      </c>
      <c r="M25" s="77"/>
      <c r="O25" s="74"/>
    </row>
    <row r="26" spans="1:15" x14ac:dyDescent="0.25">
      <c r="A26" s="59" t="s">
        <v>21</v>
      </c>
      <c r="B26" s="32">
        <f>B24+B25</f>
        <v>45000</v>
      </c>
      <c r="C26" s="32">
        <f>C24+C25</f>
        <v>500</v>
      </c>
      <c r="D26" s="64">
        <f>D24+D25</f>
        <v>0.65441176470588236</v>
      </c>
      <c r="E26" s="68">
        <f>E24+E25</f>
        <v>2617.6470588235297</v>
      </c>
      <c r="F26" s="22"/>
      <c r="G26" s="21"/>
      <c r="H26" s="32">
        <f>H24+H25</f>
        <v>60000</v>
      </c>
      <c r="I26" s="32"/>
      <c r="J26" s="73" t="e">
        <f>J24+J25</f>
        <v>#DIV/0!</v>
      </c>
      <c r="K26" s="68" t="e">
        <f>K24+K25</f>
        <v>#DIV/0!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90" t="s">
        <v>30</v>
      </c>
      <c r="B30" s="90"/>
      <c r="C30" s="90"/>
      <c r="D30" s="90"/>
      <c r="E30" s="90"/>
      <c r="F30" s="90"/>
      <c r="G30" s="90"/>
      <c r="H30" s="90"/>
      <c r="I30" t="s">
        <v>2</v>
      </c>
    </row>
    <row r="31" spans="1:15" x14ac:dyDescent="0.25">
      <c r="A31" s="45" t="s">
        <v>2</v>
      </c>
      <c r="B31" s="46"/>
      <c r="C31" s="46"/>
      <c r="D31" s="46"/>
      <c r="E31" s="46"/>
      <c r="F31" s="46"/>
      <c r="H31" t="s">
        <v>2</v>
      </c>
    </row>
    <row r="32" spans="1:15" x14ac:dyDescent="0.25">
      <c r="A32" t="s">
        <v>32</v>
      </c>
    </row>
    <row r="33" spans="1:1" x14ac:dyDescent="0.25">
      <c r="A33" s="45" t="s">
        <v>29</v>
      </c>
    </row>
  </sheetData>
  <mergeCells count="10">
    <mergeCell ref="C21:E21"/>
    <mergeCell ref="A27:K27"/>
    <mergeCell ref="A30:H30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zoomScaleNormal="100" workbookViewId="0">
      <selection activeCell="N13" sqref="N13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5.5" customHeight="1" x14ac:dyDescent="0.2">
      <c r="A6" s="89" t="s">
        <v>41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f ca="1">TODAY()</f>
        <v>44903</v>
      </c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33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99999999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2023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1966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57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/>
      <c r="C19" s="21"/>
      <c r="D19" s="21"/>
      <c r="E19" s="21"/>
      <c r="F19" s="22"/>
      <c r="G19" s="75" t="s">
        <v>9</v>
      </c>
      <c r="H19" s="23">
        <v>2307</v>
      </c>
      <c r="I19" s="24"/>
      <c r="J19" s="25"/>
    </row>
    <row r="20" spans="1:15" x14ac:dyDescent="0.25">
      <c r="A20" s="75" t="s">
        <v>10</v>
      </c>
      <c r="B20" s="51"/>
      <c r="C20" s="21"/>
      <c r="D20" s="21"/>
      <c r="E20" s="21"/>
      <c r="F20" s="22"/>
      <c r="G20" s="75" t="s">
        <v>12</v>
      </c>
      <c r="H20" s="70">
        <v>26</v>
      </c>
      <c r="I20" s="24"/>
      <c r="J20" s="25"/>
    </row>
    <row r="21" spans="1:15" x14ac:dyDescent="0.25">
      <c r="A21" s="75" t="s">
        <v>11</v>
      </c>
      <c r="B21" s="50">
        <f>B19*B20</f>
        <v>0</v>
      </c>
      <c r="C21" s="86" t="s">
        <v>2</v>
      </c>
      <c r="D21" s="86"/>
      <c r="E21" s="86"/>
      <c r="F21" s="22"/>
      <c r="G21" s="75" t="s">
        <v>11</v>
      </c>
      <c r="H21" s="50">
        <f>(H19*H20)</f>
        <v>59982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22500</v>
      </c>
      <c r="C24" s="55"/>
      <c r="D24" s="65" t="e">
        <f>(B24-C24)/B21</f>
        <v>#DIV/0!</v>
      </c>
      <c r="E24" s="62" t="e">
        <f>B19*D24</f>
        <v>#DIV/0!</v>
      </c>
      <c r="F24" s="22"/>
      <c r="G24" s="76" t="s">
        <v>26</v>
      </c>
      <c r="H24" s="69">
        <v>30000</v>
      </c>
      <c r="I24" s="54"/>
      <c r="J24" s="71">
        <f>(H24-I24)/H21</f>
        <v>0.50015004501350402</v>
      </c>
      <c r="K24" s="62">
        <f>H19*J24</f>
        <v>1153.8461538461538</v>
      </c>
      <c r="M24" s="77"/>
      <c r="O24" s="9"/>
    </row>
    <row r="25" spans="1:15" ht="15.75" thickBot="1" x14ac:dyDescent="0.3">
      <c r="A25" s="59" t="s">
        <v>7</v>
      </c>
      <c r="B25" s="33">
        <v>22500</v>
      </c>
      <c r="C25" s="56">
        <v>0</v>
      </c>
      <c r="D25" s="66" t="e">
        <f>(B25-C25)/B21</f>
        <v>#DIV/0!</v>
      </c>
      <c r="E25" s="63" t="e">
        <f>B19*D25</f>
        <v>#DIV/0!</v>
      </c>
      <c r="F25" s="22"/>
      <c r="G25" s="59" t="s">
        <v>7</v>
      </c>
      <c r="H25" s="33">
        <v>30000</v>
      </c>
      <c r="I25" s="34">
        <v>0</v>
      </c>
      <c r="J25" s="72">
        <f>(H25-I25)/H21</f>
        <v>0.50015004501350402</v>
      </c>
      <c r="K25" s="67">
        <f>H19*J25</f>
        <v>1153.8461538461538</v>
      </c>
      <c r="M25" s="77"/>
      <c r="O25" s="74"/>
    </row>
    <row r="26" spans="1:15" x14ac:dyDescent="0.25">
      <c r="A26" s="59" t="s">
        <v>21</v>
      </c>
      <c r="B26" s="32">
        <f>B24+B25</f>
        <v>45000</v>
      </c>
      <c r="C26" s="32">
        <f>C24+C25</f>
        <v>0</v>
      </c>
      <c r="D26" s="64" t="e">
        <f>D24+D25</f>
        <v>#DIV/0!</v>
      </c>
      <c r="E26" s="68" t="e">
        <f>E24+E25</f>
        <v>#DIV/0!</v>
      </c>
      <c r="F26" s="22"/>
      <c r="G26" s="21"/>
      <c r="H26" s="32">
        <f>H24+H25</f>
        <v>60000</v>
      </c>
      <c r="I26" s="32">
        <f>I24+I25</f>
        <v>0</v>
      </c>
      <c r="J26" s="73">
        <f>J24+J25</f>
        <v>1.000300090027008</v>
      </c>
      <c r="K26" s="68">
        <f>K24+K25</f>
        <v>2307.6923076923076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45" t="s">
        <v>30</v>
      </c>
      <c r="B30" s="46"/>
      <c r="C30" s="46"/>
      <c r="D30" s="46"/>
      <c r="E30" s="46"/>
      <c r="F30" s="46"/>
      <c r="I30" t="s">
        <v>2</v>
      </c>
    </row>
    <row r="31" spans="1:15" x14ac:dyDescent="0.25">
      <c r="A31" s="45"/>
      <c r="B31" s="46"/>
      <c r="C31" s="46"/>
      <c r="D31" s="46"/>
      <c r="E31" s="46"/>
      <c r="F31" s="46"/>
      <c r="H31" t="s">
        <v>2</v>
      </c>
    </row>
    <row r="32" spans="1:15" x14ac:dyDescent="0.25">
      <c r="A32" s="91" t="s">
        <v>31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</row>
  </sheetData>
  <mergeCells count="10">
    <mergeCell ref="C21:E21"/>
    <mergeCell ref="A27:K27"/>
    <mergeCell ref="A32:K33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3"/>
  <sheetViews>
    <sheetView tabSelected="1" zoomScaleNormal="100" workbookViewId="0">
      <selection activeCell="P16" sqref="P16"/>
    </sheetView>
  </sheetViews>
  <sheetFormatPr defaultRowHeight="15" x14ac:dyDescent="0.25"/>
  <cols>
    <col min="1" max="1" width="32.140625" customWidth="1"/>
    <col min="2" max="5" width="12.5703125" customWidth="1"/>
    <col min="6" max="6" width="1.140625" customWidth="1"/>
    <col min="7" max="7" width="29.140625" customWidth="1"/>
    <col min="8" max="11" width="12.5703125" customWidth="1"/>
    <col min="12" max="12" width="14.140625" customWidth="1"/>
    <col min="15" max="15" width="11.5703125" bestFit="1" customWidth="1"/>
  </cols>
  <sheetData>
    <row r="1" spans="1:12" ht="23.25" x14ac:dyDescent="0.35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4" spans="1:12" s="1" customFormat="1" ht="18" x14ac:dyDescent="0.25">
      <c r="A4" s="1" t="s">
        <v>13</v>
      </c>
    </row>
    <row r="5" spans="1:12" s="2" customFormat="1" ht="12.75" x14ac:dyDescent="0.2">
      <c r="A5" s="6" t="s">
        <v>22</v>
      </c>
      <c r="D5" s="7"/>
      <c r="E5" s="7"/>
      <c r="F5" s="3"/>
      <c r="I5" s="7"/>
    </row>
    <row r="6" spans="1:12" s="2" customFormat="1" ht="28.5" customHeight="1" x14ac:dyDescent="0.2">
      <c r="A6" s="89" t="s">
        <v>41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78"/>
    </row>
    <row r="7" spans="1:12" s="4" customFormat="1" ht="12.75" x14ac:dyDescent="0.2">
      <c r="A7" s="4" t="s">
        <v>0</v>
      </c>
    </row>
    <row r="8" spans="1:12" s="5" customFormat="1" ht="18" x14ac:dyDescent="0.25"/>
    <row r="9" spans="1:12" s="5" customFormat="1" ht="18" x14ac:dyDescent="0.25">
      <c r="B9" s="75" t="s">
        <v>1</v>
      </c>
      <c r="C9" s="61">
        <v>44562</v>
      </c>
      <c r="E9" s="5" t="s">
        <v>2</v>
      </c>
      <c r="G9" s="75" t="s">
        <v>20</v>
      </c>
      <c r="H9" s="82"/>
      <c r="I9" s="83"/>
    </row>
    <row r="11" spans="1:12" ht="27" customHeight="1" x14ac:dyDescent="0.25">
      <c r="A11" s="84" t="s">
        <v>15</v>
      </c>
      <c r="B11" s="84"/>
      <c r="C11" s="85" t="s">
        <v>33</v>
      </c>
      <c r="D11" s="85"/>
      <c r="E11" s="85"/>
      <c r="G11" t="s">
        <v>2</v>
      </c>
      <c r="I11" t="s">
        <v>2</v>
      </c>
      <c r="J11" t="s">
        <v>2</v>
      </c>
    </row>
    <row r="12" spans="1:12" ht="27" customHeight="1" x14ac:dyDescent="0.25">
      <c r="A12" s="84" t="s">
        <v>14</v>
      </c>
      <c r="B12" s="87"/>
      <c r="C12" s="85">
        <v>1139029</v>
      </c>
      <c r="D12" s="88"/>
      <c r="E12" s="88"/>
    </row>
    <row r="13" spans="1:12" ht="27" customHeight="1" x14ac:dyDescent="0.25">
      <c r="E13" s="9" t="s">
        <v>2</v>
      </c>
      <c r="J13" s="9" t="s">
        <v>2</v>
      </c>
    </row>
    <row r="14" spans="1:12" x14ac:dyDescent="0.25">
      <c r="A14" s="76" t="s">
        <v>19</v>
      </c>
      <c r="B14" s="11">
        <v>2022</v>
      </c>
      <c r="C14" s="11"/>
      <c r="D14" t="s">
        <v>2</v>
      </c>
      <c r="E14" t="s">
        <v>2</v>
      </c>
      <c r="F14" s="12"/>
      <c r="I14" s="11"/>
      <c r="J14" t="s">
        <v>2</v>
      </c>
    </row>
    <row r="15" spans="1:12" x14ac:dyDescent="0.25">
      <c r="A15" s="75" t="s">
        <v>18</v>
      </c>
      <c r="B15" s="13">
        <v>1954</v>
      </c>
      <c r="C15" s="14"/>
      <c r="E15" t="s">
        <v>2</v>
      </c>
      <c r="F15" s="12"/>
      <c r="G15" s="25"/>
      <c r="J15" t="s">
        <v>2</v>
      </c>
      <c r="K15" t="s">
        <v>2</v>
      </c>
    </row>
    <row r="16" spans="1:12" x14ac:dyDescent="0.25">
      <c r="A16" s="59" t="s">
        <v>8</v>
      </c>
      <c r="B16" s="11">
        <f>B14-B15</f>
        <v>68</v>
      </c>
      <c r="C16" t="s">
        <v>2</v>
      </c>
      <c r="E16" t="s">
        <v>2</v>
      </c>
      <c r="F16" s="12"/>
      <c r="G16" t="s">
        <v>2</v>
      </c>
    </row>
    <row r="17" spans="1:15" ht="15.75" thickBot="1" x14ac:dyDescent="0.3">
      <c r="A17" s="15"/>
      <c r="B17" s="11"/>
      <c r="C17" s="11"/>
      <c r="F17" s="12"/>
    </row>
    <row r="18" spans="1:15" ht="33.75" customHeight="1" thickBot="1" x14ac:dyDescent="0.3">
      <c r="A18" s="16" t="s">
        <v>3</v>
      </c>
      <c r="B18" s="17"/>
      <c r="C18" s="17"/>
      <c r="D18" s="17"/>
      <c r="E18" s="18"/>
      <c r="F18" s="60"/>
      <c r="G18" s="16" t="s">
        <v>4</v>
      </c>
      <c r="H18" s="17"/>
      <c r="I18" s="17"/>
      <c r="J18" s="17"/>
      <c r="K18" s="18"/>
    </row>
    <row r="19" spans="1:15" x14ac:dyDescent="0.25">
      <c r="A19" s="75" t="s">
        <v>9</v>
      </c>
      <c r="B19" s="20"/>
      <c r="C19" s="21"/>
      <c r="D19" s="21"/>
      <c r="E19" s="21"/>
      <c r="F19" s="22"/>
      <c r="G19" s="75" t="s">
        <v>9</v>
      </c>
      <c r="H19" s="23">
        <v>4500</v>
      </c>
      <c r="I19" s="24"/>
      <c r="J19" s="25"/>
    </row>
    <row r="20" spans="1:15" x14ac:dyDescent="0.25">
      <c r="A20" s="75" t="s">
        <v>10</v>
      </c>
      <c r="B20" s="51"/>
      <c r="C20" s="21"/>
      <c r="D20" s="21"/>
      <c r="E20" s="21"/>
      <c r="F20" s="22"/>
      <c r="G20" s="75" t="s">
        <v>12</v>
      </c>
      <c r="H20" s="70">
        <v>17</v>
      </c>
      <c r="I20" s="24"/>
      <c r="J20" s="25"/>
    </row>
    <row r="21" spans="1:15" x14ac:dyDescent="0.25">
      <c r="A21" s="75" t="s">
        <v>11</v>
      </c>
      <c r="B21" s="50">
        <f>B19*B20</f>
        <v>0</v>
      </c>
      <c r="C21" s="86" t="s">
        <v>2</v>
      </c>
      <c r="D21" s="86"/>
      <c r="E21" s="86"/>
      <c r="F21" s="22"/>
      <c r="G21" s="75" t="s">
        <v>11</v>
      </c>
      <c r="H21" s="50">
        <f>(H19*H20)</f>
        <v>76500</v>
      </c>
      <c r="I21" s="24"/>
      <c r="J21" s="25"/>
      <c r="K21" t="s">
        <v>2</v>
      </c>
    </row>
    <row r="22" spans="1:15" ht="15.75" x14ac:dyDescent="0.25">
      <c r="A22" s="19"/>
      <c r="B22" s="27"/>
      <c r="C22" s="27"/>
      <c r="D22" s="28"/>
      <c r="E22" s="29"/>
      <c r="F22" s="22"/>
      <c r="G22" s="19"/>
      <c r="H22" s="30"/>
      <c r="I22" s="26"/>
      <c r="J22" s="25"/>
      <c r="K22" t="s">
        <v>2</v>
      </c>
    </row>
    <row r="23" spans="1:15" x14ac:dyDescent="0.25">
      <c r="A23" s="19"/>
      <c r="B23" s="31" t="s">
        <v>5</v>
      </c>
      <c r="C23" s="52" t="s">
        <v>6</v>
      </c>
      <c r="D23" s="53" t="s">
        <v>16</v>
      </c>
      <c r="E23" s="53" t="s">
        <v>17</v>
      </c>
      <c r="F23" s="22"/>
      <c r="G23" s="19"/>
      <c r="H23" s="31" t="s">
        <v>5</v>
      </c>
      <c r="I23" s="31" t="s">
        <v>6</v>
      </c>
      <c r="J23" s="57" t="s">
        <v>16</v>
      </c>
      <c r="K23" s="58" t="s">
        <v>17</v>
      </c>
      <c r="O23" s="74"/>
    </row>
    <row r="24" spans="1:15" ht="15.75" thickBot="1" x14ac:dyDescent="0.3">
      <c r="A24" s="76" t="s">
        <v>26</v>
      </c>
      <c r="B24" s="32">
        <v>22500</v>
      </c>
      <c r="C24" s="55"/>
      <c r="D24" s="65" t="e">
        <f>(B24-C24)/B21</f>
        <v>#DIV/0!</v>
      </c>
      <c r="E24" s="62" t="e">
        <f>B19*D24</f>
        <v>#DIV/0!</v>
      </c>
      <c r="F24" s="22"/>
      <c r="G24" s="76" t="s">
        <v>26</v>
      </c>
      <c r="H24" s="69">
        <v>30000</v>
      </c>
      <c r="I24" s="54">
        <v>450</v>
      </c>
      <c r="J24" s="71">
        <f>(H24-I24)/H21</f>
        <v>0.38627450980392158</v>
      </c>
      <c r="K24" s="62">
        <f>H19*J24</f>
        <v>1738.2352941176471</v>
      </c>
      <c r="M24" s="77"/>
      <c r="O24" s="9"/>
    </row>
    <row r="25" spans="1:15" ht="15.75" thickBot="1" x14ac:dyDescent="0.3">
      <c r="A25" s="59" t="s">
        <v>7</v>
      </c>
      <c r="B25" s="33">
        <v>22500</v>
      </c>
      <c r="C25" s="56">
        <v>0</v>
      </c>
      <c r="D25" s="66" t="e">
        <f>(B25-C25)/B21</f>
        <v>#DIV/0!</v>
      </c>
      <c r="E25" s="63" t="e">
        <f>B19*D25</f>
        <v>#DIV/0!</v>
      </c>
      <c r="F25" s="22"/>
      <c r="G25" s="59" t="s">
        <v>7</v>
      </c>
      <c r="H25" s="33">
        <v>30000</v>
      </c>
      <c r="I25" s="34">
        <v>450</v>
      </c>
      <c r="J25" s="72">
        <f>(H25-I25)/H21</f>
        <v>0.38627450980392158</v>
      </c>
      <c r="K25" s="67">
        <f>H19*J25</f>
        <v>1738.2352941176471</v>
      </c>
      <c r="M25" s="77"/>
      <c r="O25" s="74"/>
    </row>
    <row r="26" spans="1:15" x14ac:dyDescent="0.25">
      <c r="A26" s="59" t="s">
        <v>21</v>
      </c>
      <c r="B26" s="32">
        <f>B24+B25</f>
        <v>45000</v>
      </c>
      <c r="C26" s="32">
        <f>C24+C25</f>
        <v>0</v>
      </c>
      <c r="D26" s="64" t="e">
        <f>D24+D25</f>
        <v>#DIV/0!</v>
      </c>
      <c r="E26" s="68" t="e">
        <f>E24+E25</f>
        <v>#DIV/0!</v>
      </c>
      <c r="F26" s="22"/>
      <c r="G26" s="21"/>
      <c r="H26" s="32">
        <f>H24+H25</f>
        <v>60000</v>
      </c>
      <c r="I26" s="32">
        <f>I24+I25</f>
        <v>900</v>
      </c>
      <c r="J26" s="73">
        <f>J24+J25</f>
        <v>0.77254901960784317</v>
      </c>
      <c r="K26" s="68">
        <f>K24+K25</f>
        <v>3476.4705882352941</v>
      </c>
    </row>
    <row r="27" spans="1:15" x14ac:dyDescent="0.25">
      <c r="A27" s="79" t="s">
        <v>23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</row>
    <row r="28" spans="1:15" ht="6.75" customHeight="1" x14ac:dyDescent="0.25">
      <c r="A28" s="22" t="s">
        <v>2</v>
      </c>
      <c r="B28" s="36" t="s">
        <v>2</v>
      </c>
      <c r="C28" s="36" t="s">
        <v>2</v>
      </c>
      <c r="D28" s="37" t="s">
        <v>2</v>
      </c>
      <c r="E28" s="38" t="s">
        <v>2</v>
      </c>
      <c r="F28" s="22"/>
      <c r="G28" s="22"/>
      <c r="H28" s="36" t="s">
        <v>2</v>
      </c>
      <c r="I28" s="39"/>
      <c r="J28" s="38"/>
      <c r="K28" s="40"/>
    </row>
    <row r="29" spans="1:15" x14ac:dyDescent="0.25">
      <c r="A29" s="41" t="s">
        <v>2</v>
      </c>
      <c r="B29" s="42"/>
      <c r="C29" s="42"/>
      <c r="D29" s="43"/>
      <c r="E29" s="43"/>
      <c r="F29" s="44"/>
      <c r="I29" s="35" t="s">
        <v>2</v>
      </c>
      <c r="J29" s="25"/>
    </row>
    <row r="30" spans="1:15" x14ac:dyDescent="0.25">
      <c r="A30" s="90" t="s">
        <v>30</v>
      </c>
      <c r="B30" s="90"/>
      <c r="C30" s="90"/>
      <c r="D30" s="90"/>
      <c r="E30" s="90"/>
      <c r="F30" s="90"/>
      <c r="G30" s="90"/>
      <c r="H30" s="90"/>
      <c r="I30" t="s">
        <v>2</v>
      </c>
    </row>
    <row r="31" spans="1:15" x14ac:dyDescent="0.25">
      <c r="A31" s="45" t="s">
        <v>2</v>
      </c>
      <c r="B31" s="46"/>
      <c r="C31" s="46"/>
      <c r="D31" s="46"/>
      <c r="E31" s="46"/>
      <c r="F31" s="46"/>
      <c r="H31" t="s">
        <v>2</v>
      </c>
    </row>
    <row r="32" spans="1:15" x14ac:dyDescent="0.25">
      <c r="A32" t="s">
        <v>34</v>
      </c>
    </row>
    <row r="33" spans="1:1" x14ac:dyDescent="0.25">
      <c r="A33" s="45" t="s">
        <v>29</v>
      </c>
    </row>
  </sheetData>
  <mergeCells count="10">
    <mergeCell ref="C21:E21"/>
    <mergeCell ref="A27:K27"/>
    <mergeCell ref="A30:H30"/>
    <mergeCell ref="A1:K1"/>
    <mergeCell ref="H9:I9"/>
    <mergeCell ref="A11:B11"/>
    <mergeCell ref="C11:E11"/>
    <mergeCell ref="A12:B12"/>
    <mergeCell ref="C12:E12"/>
    <mergeCell ref="A6:K6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P28" sqref="P28"/>
    </sheetView>
  </sheetViews>
  <sheetFormatPr defaultRowHeight="15" x14ac:dyDescent="0.25"/>
  <cols>
    <col min="4" max="4" width="26.7109375" customWidth="1"/>
    <col min="5" max="5" width="16.140625" customWidth="1"/>
    <col min="6" max="6" width="15.28515625" customWidth="1"/>
    <col min="7" max="7" width="15.57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retirement worksheet</vt:lpstr>
      <vt:lpstr>Example 1 - under 50</vt:lpstr>
      <vt:lpstr>Example 2 - under 50 change</vt:lpstr>
      <vt:lpstr>Example 3 - over 50</vt:lpstr>
      <vt:lpstr>Example 4 - over 50 change</vt:lpstr>
      <vt:lpstr>General Limits</vt:lpstr>
    </vt:vector>
  </TitlesOfParts>
  <Company>UAMS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UAMS</dc:creator>
  <cp:lastModifiedBy>LeAnn Perkins</cp:lastModifiedBy>
  <cp:lastPrinted>2014-04-07T19:31:56Z</cp:lastPrinted>
  <dcterms:created xsi:type="dcterms:W3CDTF">2011-12-07T20:41:02Z</dcterms:created>
  <dcterms:modified xsi:type="dcterms:W3CDTF">2022-12-08T20:33:41Z</dcterms:modified>
</cp:coreProperties>
</file>